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75" windowWidth="19035" windowHeight="9210" activeTab="6"/>
  </bookViews>
  <sheets>
    <sheet name="Rigidezza_P12" sheetId="5" r:id="rId1"/>
    <sheet name="Rigidezza_1_4_9_17_25" sheetId="6" r:id="rId2"/>
    <sheet name="Rigidezza_P11_19" sheetId="8" r:id="rId3"/>
    <sheet name="Rigidezza_2_10-18-26" sheetId="10" r:id="rId4"/>
    <sheet name="Rigidezza_20" sheetId="20" r:id="rId5"/>
    <sheet name="Rigidezza_3" sheetId="16" r:id="rId6"/>
    <sheet name="Rigidezza_27" sheetId="12" r:id="rId7"/>
  </sheets>
  <calcPr calcId="124519"/>
</workbook>
</file>

<file path=xl/calcChain.xml><?xml version="1.0" encoding="utf-8"?>
<calcChain xmlns="http://schemas.openxmlformats.org/spreadsheetml/2006/main">
  <c r="E32" i="20"/>
  <c r="G32" s="1"/>
  <c r="M32" s="1"/>
  <c r="O32" s="1"/>
  <c r="M31"/>
  <c r="O31" s="1"/>
  <c r="L31"/>
  <c r="G31"/>
  <c r="E31"/>
  <c r="L30"/>
  <c r="M30" s="1"/>
  <c r="O30" s="1"/>
  <c r="G30"/>
  <c r="E30"/>
  <c r="G28"/>
  <c r="L28" s="1"/>
  <c r="O28" s="1"/>
  <c r="O27"/>
  <c r="L27"/>
  <c r="G27"/>
  <c r="L26"/>
  <c r="O26" s="1"/>
  <c r="G26"/>
  <c r="I26" s="1"/>
  <c r="C26"/>
  <c r="C27" s="1"/>
  <c r="K21"/>
  <c r="H21"/>
  <c r="G21"/>
  <c r="J21" s="1"/>
  <c r="J20"/>
  <c r="I20"/>
  <c r="L20" s="1"/>
  <c r="G20"/>
  <c r="L19"/>
  <c r="I19"/>
  <c r="G19"/>
  <c r="J19" s="1"/>
  <c r="J18"/>
  <c r="G18"/>
  <c r="I17"/>
  <c r="G17"/>
  <c r="L15"/>
  <c r="J15"/>
  <c r="L14"/>
  <c r="J14"/>
  <c r="L13"/>
  <c r="J13"/>
  <c r="J12"/>
  <c r="G12"/>
  <c r="I11"/>
  <c r="G11"/>
  <c r="E32" i="16"/>
  <c r="G32" s="1"/>
  <c r="M32" s="1"/>
  <c r="O32" s="1"/>
  <c r="L31"/>
  <c r="M31" s="1"/>
  <c r="O31" s="1"/>
  <c r="E31"/>
  <c r="G31" s="1"/>
  <c r="O30"/>
  <c r="M30"/>
  <c r="L30"/>
  <c r="E30"/>
  <c r="G30" s="1"/>
  <c r="G28"/>
  <c r="L28" s="1"/>
  <c r="O28" s="1"/>
  <c r="L27"/>
  <c r="O27" s="1"/>
  <c r="G27"/>
  <c r="L26"/>
  <c r="O26" s="1"/>
  <c r="G26"/>
  <c r="C26"/>
  <c r="C27" s="1"/>
  <c r="K21"/>
  <c r="J21"/>
  <c r="H21"/>
  <c r="G21"/>
  <c r="J20"/>
  <c r="I20"/>
  <c r="L20" s="1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E32" i="12"/>
  <c r="G32" s="1"/>
  <c r="M32" s="1"/>
  <c r="O32" s="1"/>
  <c r="L31"/>
  <c r="M31" s="1"/>
  <c r="O31" s="1"/>
  <c r="E31"/>
  <c r="G31" s="1"/>
  <c r="L30"/>
  <c r="M30" s="1"/>
  <c r="O30" s="1"/>
  <c r="G30"/>
  <c r="E30"/>
  <c r="G28"/>
  <c r="L28" s="1"/>
  <c r="O28" s="1"/>
  <c r="L27"/>
  <c r="O27" s="1"/>
  <c r="G27"/>
  <c r="L26"/>
  <c r="O26" s="1"/>
  <c r="G26"/>
  <c r="C26"/>
  <c r="C27" s="1"/>
  <c r="H21"/>
  <c r="K21" s="1"/>
  <c r="G21"/>
  <c r="J21" s="1"/>
  <c r="I20"/>
  <c r="L20" s="1"/>
  <c r="G20"/>
  <c r="J20" s="1"/>
  <c r="I19"/>
  <c r="L19" s="1"/>
  <c r="G19"/>
  <c r="J19" s="1"/>
  <c r="J18"/>
  <c r="G18"/>
  <c r="I17"/>
  <c r="G17"/>
  <c r="L15"/>
  <c r="J15"/>
  <c r="L14"/>
  <c r="J14"/>
  <c r="L13"/>
  <c r="J13"/>
  <c r="J12"/>
  <c r="G12"/>
  <c r="I11"/>
  <c r="G11"/>
  <c r="E32" i="10"/>
  <c r="G32" s="1"/>
  <c r="M32" s="1"/>
  <c r="O32" s="1"/>
  <c r="M31"/>
  <c r="O31" s="1"/>
  <c r="L31"/>
  <c r="E31"/>
  <c r="G31" s="1"/>
  <c r="L30"/>
  <c r="M30" s="1"/>
  <c r="O30" s="1"/>
  <c r="E30"/>
  <c r="G30" s="1"/>
  <c r="G28"/>
  <c r="L28" s="1"/>
  <c r="O28" s="1"/>
  <c r="L27"/>
  <c r="O27" s="1"/>
  <c r="G27"/>
  <c r="L26"/>
  <c r="O26" s="1"/>
  <c r="G26"/>
  <c r="C26"/>
  <c r="C27" s="1"/>
  <c r="K21"/>
  <c r="H21"/>
  <c r="G21"/>
  <c r="J21" s="1"/>
  <c r="I20"/>
  <c r="L20" s="1"/>
  <c r="G20"/>
  <c r="J20" s="1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E32" i="8"/>
  <c r="G32" s="1"/>
  <c r="M32" s="1"/>
  <c r="O32" s="1"/>
  <c r="L31"/>
  <c r="M31" s="1"/>
  <c r="O31" s="1"/>
  <c r="G31"/>
  <c r="E31"/>
  <c r="L30"/>
  <c r="M30" s="1"/>
  <c r="O30" s="1"/>
  <c r="E30"/>
  <c r="G30" s="1"/>
  <c r="G28"/>
  <c r="L28" s="1"/>
  <c r="O28" s="1"/>
  <c r="L27"/>
  <c r="O27" s="1"/>
  <c r="G27"/>
  <c r="L26"/>
  <c r="O26" s="1"/>
  <c r="G26"/>
  <c r="I26" s="1"/>
  <c r="I27" s="1"/>
  <c r="C26"/>
  <c r="C27" s="1"/>
  <c r="K21"/>
  <c r="H21"/>
  <c r="G21"/>
  <c r="J21" s="1"/>
  <c r="I20"/>
  <c r="L20" s="1"/>
  <c r="G20"/>
  <c r="J20" s="1"/>
  <c r="L19"/>
  <c r="I19"/>
  <c r="G19"/>
  <c r="J19" s="1"/>
  <c r="J18"/>
  <c r="G18"/>
  <c r="I17"/>
  <c r="G17"/>
  <c r="L15"/>
  <c r="J15"/>
  <c r="L14"/>
  <c r="J14"/>
  <c r="L13"/>
  <c r="J13"/>
  <c r="J12"/>
  <c r="G12"/>
  <c r="I11"/>
  <c r="G11"/>
  <c r="E32" i="6"/>
  <c r="G32" s="1"/>
  <c r="M32" s="1"/>
  <c r="O32" s="1"/>
  <c r="M31"/>
  <c r="O31" s="1"/>
  <c r="L31"/>
  <c r="G31"/>
  <c r="I30" s="1"/>
  <c r="E31"/>
  <c r="L30"/>
  <c r="M30" s="1"/>
  <c r="O30" s="1"/>
  <c r="G30"/>
  <c r="E30"/>
  <c r="G28"/>
  <c r="L28" s="1"/>
  <c r="O28" s="1"/>
  <c r="L27"/>
  <c r="O27" s="1"/>
  <c r="G27"/>
  <c r="L26"/>
  <c r="O26" s="1"/>
  <c r="G26"/>
  <c r="C26"/>
  <c r="C27" s="1"/>
  <c r="K21"/>
  <c r="H21"/>
  <c r="G21"/>
  <c r="J21" s="1"/>
  <c r="J20"/>
  <c r="I20"/>
  <c r="L20" s="1"/>
  <c r="G20"/>
  <c r="I19"/>
  <c r="L19" s="1"/>
  <c r="G19"/>
  <c r="J19" s="1"/>
  <c r="J18"/>
  <c r="G18"/>
  <c r="I17"/>
  <c r="G17"/>
  <c r="L15"/>
  <c r="J15"/>
  <c r="L14"/>
  <c r="J14"/>
  <c r="L13"/>
  <c r="J13"/>
  <c r="J12"/>
  <c r="G12"/>
  <c r="I11"/>
  <c r="G11"/>
  <c r="E30" i="5"/>
  <c r="G30" s="1"/>
  <c r="L31"/>
  <c r="L30"/>
  <c r="L27"/>
  <c r="O27" s="1"/>
  <c r="L26"/>
  <c r="O26" s="1"/>
  <c r="E32"/>
  <c r="G32" s="1"/>
  <c r="M32" s="1"/>
  <c r="O32" s="1"/>
  <c r="E31"/>
  <c r="G31" s="1"/>
  <c r="I11"/>
  <c r="I17"/>
  <c r="J12"/>
  <c r="H21"/>
  <c r="K21" s="1"/>
  <c r="I20"/>
  <c r="L20" s="1"/>
  <c r="I19"/>
  <c r="L19" s="1"/>
  <c r="G21"/>
  <c r="J21" s="1"/>
  <c r="G20"/>
  <c r="J20" s="1"/>
  <c r="G19"/>
  <c r="J19" s="1"/>
  <c r="L14"/>
  <c r="L13"/>
  <c r="J15"/>
  <c r="J14"/>
  <c r="J13"/>
  <c r="L15"/>
  <c r="G18"/>
  <c r="G11"/>
  <c r="G17"/>
  <c r="G12"/>
  <c r="J18"/>
  <c r="G26"/>
  <c r="G28"/>
  <c r="L28" s="1"/>
  <c r="O28" s="1"/>
  <c r="G27"/>
  <c r="C26"/>
  <c r="C27" s="1"/>
  <c r="L2" s="1"/>
  <c r="I31" i="6" l="1"/>
  <c r="I27" i="20"/>
  <c r="Q30"/>
  <c r="Q26"/>
  <c r="Q27" s="1"/>
  <c r="I26" i="12"/>
  <c r="I27" s="1"/>
  <c r="I30"/>
  <c r="I31" s="1"/>
  <c r="Q26" i="16"/>
  <c r="Q27" s="1"/>
  <c r="I26"/>
  <c r="I27" s="1"/>
  <c r="Q31" i="20"/>
  <c r="I30"/>
  <c r="I31" s="1"/>
  <c r="I28" s="1"/>
  <c r="L2"/>
  <c r="Q30" i="12"/>
  <c r="Q31" s="1"/>
  <c r="I26" i="10"/>
  <c r="I27" s="1"/>
  <c r="I30"/>
  <c r="I31" s="1"/>
  <c r="Q30" i="16"/>
  <c r="Q31" s="1"/>
  <c r="I30"/>
  <c r="I31" s="1"/>
  <c r="I28" s="1"/>
  <c r="I30" i="8"/>
  <c r="I31" s="1"/>
  <c r="I28" s="1"/>
  <c r="Q26" i="6"/>
  <c r="Q27" s="1"/>
  <c r="L2" i="16"/>
  <c r="Q26" i="12"/>
  <c r="Q27" s="1"/>
  <c r="Q30" i="10"/>
  <c r="Q31" s="1"/>
  <c r="Q26"/>
  <c r="Q27" s="1"/>
  <c r="Q30" i="8"/>
  <c r="Q31" s="1"/>
  <c r="I26" i="6"/>
  <c r="I27" s="1"/>
  <c r="L2" i="12"/>
  <c r="L2" i="10"/>
  <c r="L2" i="8"/>
  <c r="Q26"/>
  <c r="Q27" s="1"/>
  <c r="L2" i="6"/>
  <c r="Q30"/>
  <c r="Q31" s="1"/>
  <c r="M31" i="5"/>
  <c r="O31" s="1"/>
  <c r="M30"/>
  <c r="O30" s="1"/>
  <c r="I30"/>
  <c r="I31" s="1"/>
  <c r="I26"/>
  <c r="I27" s="1"/>
  <c r="Q26"/>
  <c r="Q27" s="1"/>
  <c r="I28" i="6" l="1"/>
  <c r="I28" i="12"/>
  <c r="Q28" i="20"/>
  <c r="L7" s="1"/>
  <c r="Q28" i="12"/>
  <c r="I28" i="10"/>
  <c r="Q28"/>
  <c r="Q28" i="16"/>
  <c r="L3" s="1"/>
  <c r="L5" s="1"/>
  <c r="Q28" i="8"/>
  <c r="L7" s="1"/>
  <c r="Q28" i="6"/>
  <c r="L3" s="1"/>
  <c r="L5" s="1"/>
  <c r="Q30" i="5"/>
  <c r="Q31" s="1"/>
  <c r="Q28" s="1"/>
  <c r="I28"/>
  <c r="L3" i="12" l="1"/>
  <c r="L5" s="1"/>
  <c r="L7" i="6"/>
  <c r="L3" i="20"/>
  <c r="L5" s="1"/>
  <c r="L7" i="10"/>
  <c r="L7" i="12"/>
  <c r="L3" i="10"/>
  <c r="L5" s="1"/>
  <c r="L7" i="16"/>
  <c r="L3" i="8"/>
  <c r="L5" s="1"/>
  <c r="L7" i="5"/>
  <c r="L3"/>
  <c r="L5" s="1"/>
</calcChain>
</file>

<file path=xl/sharedStrings.xml><?xml version="1.0" encoding="utf-8"?>
<sst xmlns="http://schemas.openxmlformats.org/spreadsheetml/2006/main" count="448" uniqueCount="43">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</sst>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7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3"/>
  <dimension ref="B2:R46"/>
  <sheetViews>
    <sheetView workbookViewId="0">
      <selection activeCell="H16" sqref="H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0.3328541226215645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32.925314647198725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>h</v>
      </c>
      <c r="K14" s="26">
        <v>60</v>
      </c>
      <c r="L14" s="1" t="str">
        <f>IF($B$18=2,I14,"")</f>
        <v>cm</v>
      </c>
      <c r="P14" s="18" t="s">
        <v>38</v>
      </c>
    </row>
    <row r="15" spans="2:16">
      <c r="G15" s="1" t="s">
        <v>12</v>
      </c>
      <c r="H15" s="27">
        <v>3.6</v>
      </c>
      <c r="I15" s="1" t="s">
        <v>4</v>
      </c>
      <c r="J15" s="1" t="str">
        <f>IF($B$18=2,G15,"")</f>
        <v>Lt</v>
      </c>
      <c r="K15" s="27">
        <v>4.5999999999999996</v>
      </c>
      <c r="L15" s="1" t="str">
        <f>IF(B18=2,I15,"")</f>
        <v>m</v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1" customFormat="1"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47250000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47250000</v>
      </c>
      <c r="R27" s="16" t="s">
        <v>16</v>
      </c>
    </row>
    <row r="28" spans="2:18" s="1" customFormat="1">
      <c r="B28" s="8"/>
      <c r="C28" s="8"/>
      <c r="D28" s="8"/>
      <c r="E28" s="8"/>
      <c r="F28" s="8"/>
      <c r="G28" s="9">
        <f>H15</f>
        <v>3.6</v>
      </c>
      <c r="H28" s="8" t="s">
        <v>17</v>
      </c>
      <c r="I28" s="9">
        <f>IF(B3&lt;3,C27/(I27+I31)*2,0)</f>
        <v>2.004319105691057</v>
      </c>
      <c r="J28" s="8"/>
      <c r="K28" s="8"/>
      <c r="L28" s="9">
        <f>G28</f>
        <v>3.6</v>
      </c>
      <c r="M28" s="8"/>
      <c r="N28" s="8"/>
      <c r="O28" s="9">
        <f>L28</f>
        <v>3.6</v>
      </c>
      <c r="P28" s="8" t="s">
        <v>18</v>
      </c>
      <c r="Q28" s="9">
        <f>IF(B8&lt;3,C27/(Q27+Q31)*2,0)</f>
        <v>2.004319105691057</v>
      </c>
      <c r="R28" s="8"/>
    </row>
    <row r="29" spans="2:18" s="1" customFormat="1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540000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1" customFormat="1">
      <c r="B31" s="8"/>
      <c r="C31" s="8"/>
      <c r="D31" s="8"/>
      <c r="E31" s="8">
        <f>IF($B$18=1,0,IF($B$18=2,K14,H14))</f>
        <v>60</v>
      </c>
      <c r="F31" s="8"/>
      <c r="G31" s="8">
        <f>E31</f>
        <v>60</v>
      </c>
      <c r="H31" s="8" t="s">
        <v>14</v>
      </c>
      <c r="I31" s="17">
        <f>$C$21*I30/G32/100</f>
        <v>36978260.869565219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36978260.869565219</v>
      </c>
      <c r="R31" s="16" t="s">
        <v>16</v>
      </c>
    </row>
    <row r="32" spans="2:18" s="1" customFormat="1">
      <c r="B32" s="8"/>
      <c r="C32" s="8"/>
      <c r="D32" s="8"/>
      <c r="E32" s="9">
        <f>IF($B$18=1,H15,IF($B$18=2,K15,H15))</f>
        <v>4.5999999999999996</v>
      </c>
      <c r="F32" s="8"/>
      <c r="G32" s="9">
        <f>E32</f>
        <v>4.5999999999999996</v>
      </c>
      <c r="H32" s="16"/>
      <c r="I32" s="8"/>
      <c r="J32" s="8"/>
      <c r="K32" s="8"/>
      <c r="L32" s="8"/>
      <c r="M32" s="9">
        <f>G32</f>
        <v>4.5999999999999996</v>
      </c>
      <c r="N32" s="8"/>
      <c r="O32" s="9">
        <f>M32</f>
        <v>4.5999999999999996</v>
      </c>
      <c r="P32" s="8"/>
      <c r="Q32" s="8"/>
      <c r="R32" s="8"/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electLockedCells="1"/>
  <conditionalFormatting sqref="F14">
    <cfRule type="expression" dxfId="69" priority="58" stopIfTrue="1">
      <formula>"$F$12=2"</formula>
    </cfRule>
  </conditionalFormatting>
  <conditionalFormatting sqref="K13">
    <cfRule type="expression" dxfId="68" priority="57" stopIfTrue="1">
      <formula>B18&lt;&gt;2</formula>
    </cfRule>
  </conditionalFormatting>
  <conditionalFormatting sqref="K14">
    <cfRule type="expression" dxfId="67" priority="54" stopIfTrue="1">
      <formula>B18&lt;&gt;2</formula>
    </cfRule>
  </conditionalFormatting>
  <conditionalFormatting sqref="K15 K20">
    <cfRule type="expression" dxfId="66" priority="53" stopIfTrue="1">
      <formula>$B$18&lt;&gt;2</formula>
    </cfRule>
  </conditionalFormatting>
  <conditionalFormatting sqref="K19:K20">
    <cfRule type="expression" dxfId="65" priority="49" stopIfTrue="1">
      <formula>$B$13=1</formula>
    </cfRule>
    <cfRule type="expression" dxfId="64" priority="50" stopIfTrue="1">
      <formula>$B$12=1</formula>
    </cfRule>
    <cfRule type="expression" dxfId="63" priority="52" stopIfTrue="1">
      <formula>$B$18&lt;&gt;2</formula>
    </cfRule>
  </conditionalFormatting>
  <conditionalFormatting sqref="J18 H19:H20 K19:K20">
    <cfRule type="expression" dxfId="62" priority="45" stopIfTrue="1">
      <formula>$B$13=1</formula>
    </cfRule>
  </conditionalFormatting>
  <conditionalFormatting sqref="G18 J18 G19:H21 I19:I20 J19:K21 L19:L20">
    <cfRule type="expression" dxfId="61" priority="42">
      <formula>$B$8&gt;2</formula>
    </cfRule>
  </conditionalFormatting>
  <conditionalFormatting sqref="G12 J12 G13:L15">
    <cfRule type="expression" dxfId="60" priority="22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W46"/>
  <sheetViews>
    <sheetView workbookViewId="0">
      <selection activeCell="H16" sqref="H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0.17968181345533948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17.773792909041276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4.5999999999999996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3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3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3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3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3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>
      <c r="A26" s="1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  <c r="U26" s="1"/>
      <c r="V26" s="1"/>
      <c r="W26" s="1"/>
    </row>
    <row r="27" spans="1:23">
      <c r="A27" s="1"/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36978260.869565219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36978260.869565219</v>
      </c>
      <c r="R27" s="16" t="s">
        <v>16</v>
      </c>
      <c r="S27" s="1"/>
      <c r="T27" s="1"/>
      <c r="U27" s="1"/>
      <c r="V27" s="1"/>
      <c r="W27" s="1"/>
    </row>
    <row r="28" spans="1:23">
      <c r="A28" s="1"/>
      <c r="B28" s="8"/>
      <c r="C28" s="8"/>
      <c r="D28" s="8"/>
      <c r="E28" s="8"/>
      <c r="F28" s="8"/>
      <c r="G28" s="9">
        <f>H15</f>
        <v>4.5999999999999996</v>
      </c>
      <c r="H28" s="8" t="s">
        <v>17</v>
      </c>
      <c r="I28" s="9">
        <f>IF(B3&lt;3,C27/(I27+I31)*2,0)</f>
        <v>4.5653935185185182</v>
      </c>
      <c r="J28" s="8"/>
      <c r="K28" s="8"/>
      <c r="L28" s="9">
        <f>G28</f>
        <v>4.5999999999999996</v>
      </c>
      <c r="M28" s="8"/>
      <c r="N28" s="8"/>
      <c r="O28" s="9">
        <f>L28</f>
        <v>4.5999999999999996</v>
      </c>
      <c r="P28" s="8" t="s">
        <v>18</v>
      </c>
      <c r="Q28" s="9">
        <f>IF(B8&lt;3,C27/(Q27+Q31)*2,0)</f>
        <v>4.5653935185185182</v>
      </c>
      <c r="R28" s="8"/>
      <c r="S28" s="1"/>
      <c r="T28" s="1"/>
      <c r="U28" s="1"/>
      <c r="V28" s="1"/>
      <c r="W28" s="1"/>
    </row>
    <row r="29" spans="1:23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  <c r="V29" s="1"/>
      <c r="W29" s="1"/>
    </row>
    <row r="30" spans="1:23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  <c r="V30" s="1"/>
      <c r="W30" s="1"/>
    </row>
    <row r="31" spans="1:23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  <c r="V31" s="1"/>
      <c r="W31" s="1"/>
    </row>
    <row r="32" spans="1:23">
      <c r="A32" s="1"/>
      <c r="B32" s="8"/>
      <c r="C32" s="8"/>
      <c r="D32" s="8"/>
      <c r="E32" s="9">
        <f>IF($B$18=1,H15,IF($B$18=2,K15,H15))</f>
        <v>4.5999999999999996</v>
      </c>
      <c r="F32" s="8"/>
      <c r="G32" s="9">
        <f>E32</f>
        <v>4.5999999999999996</v>
      </c>
      <c r="H32" s="16"/>
      <c r="I32" s="8"/>
      <c r="J32" s="8"/>
      <c r="K32" s="8"/>
      <c r="L32" s="8"/>
      <c r="M32" s="9">
        <f>G32</f>
        <v>4.5999999999999996</v>
      </c>
      <c r="N32" s="8"/>
      <c r="O32" s="9">
        <f>M32</f>
        <v>4.5999999999999996</v>
      </c>
      <c r="P32" s="8"/>
      <c r="Q32" s="8"/>
      <c r="R32" s="8"/>
      <c r="S32" s="1"/>
      <c r="T32" s="1"/>
      <c r="U32" s="1"/>
      <c r="V32" s="1"/>
      <c r="W32" s="1"/>
    </row>
    <row r="33" spans="1:23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  <c r="W33" s="1"/>
    </row>
    <row r="34" spans="1:2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  <c r="W36" s="1"/>
    </row>
    <row r="37" spans="1:23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</sheetData>
  <conditionalFormatting sqref="F14">
    <cfRule type="expression" dxfId="59" priority="10" stopIfTrue="1">
      <formula>"$F$12=2"</formula>
    </cfRule>
  </conditionalFormatting>
  <conditionalFormatting sqref="K13">
    <cfRule type="expression" dxfId="58" priority="9" stopIfTrue="1">
      <formula>B18&lt;&gt;2</formula>
    </cfRule>
  </conditionalFormatting>
  <conditionalFormatting sqref="K14">
    <cfRule type="expression" dxfId="57" priority="8" stopIfTrue="1">
      <formula>B18&lt;&gt;2</formula>
    </cfRule>
  </conditionalFormatting>
  <conditionalFormatting sqref="K15 K20">
    <cfRule type="expression" dxfId="56" priority="7" stopIfTrue="1">
      <formula>$B$18&lt;&gt;2</formula>
    </cfRule>
  </conditionalFormatting>
  <conditionalFormatting sqref="K19:K20">
    <cfRule type="expression" dxfId="55" priority="4" stopIfTrue="1">
      <formula>$B$13=1</formula>
    </cfRule>
    <cfRule type="expression" dxfId="54" priority="5" stopIfTrue="1">
      <formula>$B$12=1</formula>
    </cfRule>
    <cfRule type="expression" dxfId="53" priority="6" stopIfTrue="1">
      <formula>$B$18&lt;&gt;2</formula>
    </cfRule>
  </conditionalFormatting>
  <conditionalFormatting sqref="J18 H19:H20 K19:K20">
    <cfRule type="expression" dxfId="52" priority="3" stopIfTrue="1">
      <formula>$B$13=1</formula>
    </cfRule>
  </conditionalFormatting>
  <conditionalFormatting sqref="G18 J18 G19:H21 I19:I20 J19:K21 L19:L20">
    <cfRule type="expression" dxfId="51" priority="2">
      <formula>$B$8&gt;2</formula>
    </cfRule>
  </conditionalFormatting>
  <conditionalFormatting sqref="G12 J12 G13:L15">
    <cfRule type="expression" dxfId="50" priority="1">
      <formula>$B$3&gt;2</formula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W46"/>
  <sheetViews>
    <sheetView workbookViewId="0">
      <selection activeCell="H16" sqref="H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0.21867881548974946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21.631304278189067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3.6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3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3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3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3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3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>
      <c r="A26" s="1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  <c r="U26" s="1"/>
      <c r="V26" s="1"/>
      <c r="W26" s="1"/>
    </row>
    <row r="27" spans="1:23">
      <c r="A27" s="1"/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47250000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47250000</v>
      </c>
      <c r="R27" s="16" t="s">
        <v>16</v>
      </c>
      <c r="S27" s="1"/>
      <c r="T27" s="1"/>
      <c r="U27" s="1"/>
      <c r="V27" s="1"/>
      <c r="W27" s="1"/>
    </row>
    <row r="28" spans="1:23">
      <c r="A28" s="1"/>
      <c r="B28" s="8"/>
      <c r="C28" s="8"/>
      <c r="D28" s="8"/>
      <c r="E28" s="8"/>
      <c r="F28" s="8"/>
      <c r="G28" s="9">
        <f>H15</f>
        <v>3.6</v>
      </c>
      <c r="H28" s="8" t="s">
        <v>17</v>
      </c>
      <c r="I28" s="9">
        <f>IF(B3&lt;3,C27/(I27+I31)*2,0)</f>
        <v>3.5729166666666665</v>
      </c>
      <c r="J28" s="8"/>
      <c r="K28" s="8"/>
      <c r="L28" s="9">
        <f>G28</f>
        <v>3.6</v>
      </c>
      <c r="M28" s="8"/>
      <c r="N28" s="8"/>
      <c r="O28" s="9">
        <f>L28</f>
        <v>3.6</v>
      </c>
      <c r="P28" s="8" t="s">
        <v>18</v>
      </c>
      <c r="Q28" s="9">
        <f>IF(B8&lt;3,C27/(Q27+Q31)*2,0)</f>
        <v>3.5729166666666665</v>
      </c>
      <c r="R28" s="8"/>
      <c r="S28" s="1"/>
      <c r="T28" s="1"/>
      <c r="U28" s="1"/>
      <c r="V28" s="1"/>
      <c r="W28" s="1"/>
    </row>
    <row r="29" spans="1:23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  <c r="V29" s="1"/>
      <c r="W29" s="1"/>
    </row>
    <row r="30" spans="1:23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  <c r="V30" s="1"/>
      <c r="W30" s="1"/>
    </row>
    <row r="31" spans="1:23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  <c r="V31" s="1"/>
      <c r="W31" s="1"/>
    </row>
    <row r="32" spans="1:23">
      <c r="A32" s="1"/>
      <c r="B32" s="8"/>
      <c r="C32" s="8"/>
      <c r="D32" s="8"/>
      <c r="E32" s="9">
        <f>IF($B$18=1,H15,IF($B$18=2,K15,H15))</f>
        <v>3.6</v>
      </c>
      <c r="F32" s="8"/>
      <c r="G32" s="9">
        <f>E32</f>
        <v>3.6</v>
      </c>
      <c r="H32" s="16"/>
      <c r="I32" s="8"/>
      <c r="J32" s="8"/>
      <c r="K32" s="8"/>
      <c r="L32" s="8"/>
      <c r="M32" s="9">
        <f>G32</f>
        <v>3.6</v>
      </c>
      <c r="N32" s="8"/>
      <c r="O32" s="9">
        <f>M32</f>
        <v>3.6</v>
      </c>
      <c r="P32" s="8"/>
      <c r="Q32" s="8"/>
      <c r="R32" s="8"/>
      <c r="S32" s="1"/>
      <c r="T32" s="1"/>
      <c r="U32" s="1"/>
      <c r="V32" s="1"/>
      <c r="W32" s="1"/>
    </row>
    <row r="33" spans="1:23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  <c r="W33" s="1"/>
    </row>
    <row r="34" spans="1:2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  <c r="W36" s="1"/>
    </row>
    <row r="37" spans="1:23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</sheetData>
  <conditionalFormatting sqref="F14">
    <cfRule type="expression" dxfId="49" priority="10" stopIfTrue="1">
      <formula>"$F$12=2"</formula>
    </cfRule>
  </conditionalFormatting>
  <conditionalFormatting sqref="K13">
    <cfRule type="expression" dxfId="48" priority="9" stopIfTrue="1">
      <formula>B18&lt;&gt;2</formula>
    </cfRule>
  </conditionalFormatting>
  <conditionalFormatting sqref="K14">
    <cfRule type="expression" dxfId="47" priority="8" stopIfTrue="1">
      <formula>B18&lt;&gt;2</formula>
    </cfRule>
  </conditionalFormatting>
  <conditionalFormatting sqref="K15 K20">
    <cfRule type="expression" dxfId="46" priority="7" stopIfTrue="1">
      <formula>$B$18&lt;&gt;2</formula>
    </cfRule>
  </conditionalFormatting>
  <conditionalFormatting sqref="K19:K20">
    <cfRule type="expression" dxfId="45" priority="4" stopIfTrue="1">
      <formula>$B$13=1</formula>
    </cfRule>
    <cfRule type="expression" dxfId="44" priority="5" stopIfTrue="1">
      <formula>$B$12=1</formula>
    </cfRule>
    <cfRule type="expression" dxfId="43" priority="6" stopIfTrue="1">
      <formula>$B$18&lt;&gt;2</formula>
    </cfRule>
  </conditionalFormatting>
  <conditionalFormatting sqref="J18 H19:H20 K19:K20">
    <cfRule type="expression" dxfId="42" priority="3" stopIfTrue="1">
      <formula>$B$13=1</formula>
    </cfRule>
  </conditionalFormatting>
  <conditionalFormatting sqref="G18 J18 G19:H21 I19:I20 J19:K21 L19:L20">
    <cfRule type="expression" dxfId="41" priority="2">
      <formula>$B$8&gt;2</formula>
    </cfRule>
  </conditionalFormatting>
  <conditionalFormatting sqref="G12 J12 G13:L15">
    <cfRule type="expression" dxfId="40" priority="1">
      <formula>$B$3&gt;2</formula>
    </cfRule>
  </conditionalFormatting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W46"/>
  <sheetViews>
    <sheetView workbookViewId="0">
      <selection activeCell="H16" sqref="H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0.5439093484419264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9.8820932188385253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4.5999999999999996</v>
      </c>
      <c r="I15" s="1" t="s">
        <v>4</v>
      </c>
      <c r="J15" s="1" t="str">
        <f>IF($B$18=2,G15,"")</f>
        <v/>
      </c>
      <c r="K15" s="27">
        <v>2.7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3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3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3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3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3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  <c r="U26" s="1"/>
      <c r="V26" s="1"/>
      <c r="W26" s="1"/>
    </row>
    <row r="27" spans="1:23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36978260.869565219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36978260.869565219</v>
      </c>
      <c r="R27" s="16" t="s">
        <v>16</v>
      </c>
      <c r="S27" s="1"/>
      <c r="T27" s="1"/>
      <c r="U27" s="1"/>
      <c r="V27" s="1"/>
      <c r="W27" s="1"/>
    </row>
    <row r="28" spans="1:23">
      <c r="A28" s="1"/>
      <c r="B28" s="8"/>
      <c r="C28" s="8"/>
      <c r="D28" s="8"/>
      <c r="E28" s="8"/>
      <c r="F28" s="8"/>
      <c r="G28" s="9">
        <f>H15</f>
        <v>4.5999999999999996</v>
      </c>
      <c r="H28" s="8" t="s">
        <v>17</v>
      </c>
      <c r="I28" s="9">
        <f>IF(B3&lt;3,C27/(I27+I31)*2,0)</f>
        <v>0.83854166666666663</v>
      </c>
      <c r="J28" s="8"/>
      <c r="K28" s="8"/>
      <c r="L28" s="9">
        <f>G28</f>
        <v>4.5999999999999996</v>
      </c>
      <c r="M28" s="8"/>
      <c r="N28" s="8"/>
      <c r="O28" s="9">
        <f>L28</f>
        <v>4.5999999999999996</v>
      </c>
      <c r="P28" s="8" t="s">
        <v>18</v>
      </c>
      <c r="Q28" s="9">
        <f>IF(B8&lt;3,C27/(Q27+Q31)*2,0)</f>
        <v>0.83854166666666663</v>
      </c>
      <c r="R28" s="8"/>
      <c r="S28" s="1"/>
      <c r="T28" s="1"/>
      <c r="U28" s="1"/>
      <c r="V28" s="1"/>
      <c r="W28" s="1"/>
    </row>
    <row r="29" spans="1:23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  <c r="V29" s="1"/>
      <c r="W29" s="1"/>
    </row>
    <row r="30" spans="1:23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  <c r="V30" s="1"/>
      <c r="W30" s="1"/>
    </row>
    <row r="31" spans="1:23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50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  <c r="V31" s="1"/>
      <c r="W31" s="1"/>
    </row>
    <row r="32" spans="1:23">
      <c r="A32" s="1"/>
      <c r="B32" s="8"/>
      <c r="C32" s="8"/>
      <c r="D32" s="8"/>
      <c r="E32" s="9">
        <f>IF($B$18=1,H15,IF($B$18=2,K15,H15))</f>
        <v>4.5999999999999996</v>
      </c>
      <c r="F32" s="8"/>
      <c r="G32" s="9">
        <f>E32</f>
        <v>4.5999999999999996</v>
      </c>
      <c r="H32" s="16"/>
      <c r="I32" s="8"/>
      <c r="J32" s="8"/>
      <c r="K32" s="8"/>
      <c r="L32" s="8"/>
      <c r="M32" s="9">
        <f>G32</f>
        <v>4.5999999999999996</v>
      </c>
      <c r="N32" s="8"/>
      <c r="O32" s="9">
        <f>M32</f>
        <v>4.5999999999999996</v>
      </c>
      <c r="P32" s="8"/>
      <c r="Q32" s="8"/>
      <c r="R32" s="8"/>
      <c r="S32" s="1"/>
      <c r="T32" s="1"/>
      <c r="U32" s="1"/>
      <c r="V32" s="1"/>
      <c r="W32" s="1"/>
    </row>
    <row r="33" spans="1:23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  <c r="W33" s="1"/>
    </row>
    <row r="34" spans="1:2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  <c r="W36" s="1"/>
    </row>
    <row r="37" spans="1:23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</sheetData>
  <conditionalFormatting sqref="F14">
    <cfRule type="expression" dxfId="39" priority="10" stopIfTrue="1">
      <formula>"$F$12=2"</formula>
    </cfRule>
  </conditionalFormatting>
  <conditionalFormatting sqref="K13">
    <cfRule type="expression" dxfId="38" priority="9" stopIfTrue="1">
      <formula>B18&lt;&gt;2</formula>
    </cfRule>
  </conditionalFormatting>
  <conditionalFormatting sqref="K14">
    <cfRule type="expression" dxfId="37" priority="8" stopIfTrue="1">
      <formula>B18&lt;&gt;2</formula>
    </cfRule>
  </conditionalFormatting>
  <conditionalFormatting sqref="K15 K20">
    <cfRule type="expression" dxfId="36" priority="7" stopIfTrue="1">
      <formula>$B$18&lt;&gt;2</formula>
    </cfRule>
  </conditionalFormatting>
  <conditionalFormatting sqref="K19:K20">
    <cfRule type="expression" dxfId="35" priority="4" stopIfTrue="1">
      <formula>$B$13=1</formula>
    </cfRule>
    <cfRule type="expression" dxfId="34" priority="5" stopIfTrue="1">
      <formula>$B$12=1</formula>
    </cfRule>
    <cfRule type="expression" dxfId="33" priority="6" stopIfTrue="1">
      <formula>$B$18&lt;&gt;2</formula>
    </cfRule>
  </conditionalFormatting>
  <conditionalFormatting sqref="J18 H19:H20 K19:K20">
    <cfRule type="expression" dxfId="32" priority="3" stopIfTrue="1">
      <formula>$B$13=1</formula>
    </cfRule>
  </conditionalFormatting>
  <conditionalFormatting sqref="G18 J18 G19:H21 I19:I20 J19:K21 L19:L20">
    <cfRule type="expression" dxfId="31" priority="2">
      <formula>$B$8&gt;2</formula>
    </cfRule>
  </conditionalFormatting>
  <conditionalFormatting sqref="G12 J12 G13:L15">
    <cfRule type="expression" dxfId="30" priority="1">
      <formula>$B$3&gt;2</formula>
    </cfRule>
  </conditionalFormatting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Y46"/>
  <sheetViews>
    <sheetView workbookViewId="0">
      <selection activeCell="H16" sqref="H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0.60377358490566035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10.969744988207545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3.6</v>
      </c>
      <c r="I15" s="1" t="s">
        <v>4</v>
      </c>
      <c r="J15" s="1" t="str">
        <f>IF($B$18=2,G15,"")</f>
        <v/>
      </c>
      <c r="K15" s="27">
        <v>2.9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5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5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5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  <c r="U26" s="1"/>
      <c r="V26" s="1"/>
      <c r="W26" s="1"/>
      <c r="X26" s="1"/>
      <c r="Y26" s="1"/>
    </row>
    <row r="27" spans="1:25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47250000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47250000</v>
      </c>
      <c r="R27" s="16" t="s">
        <v>16</v>
      </c>
      <c r="S27" s="1"/>
      <c r="T27" s="1"/>
      <c r="U27" s="1"/>
      <c r="V27" s="1"/>
      <c r="W27" s="1"/>
      <c r="X27" s="1"/>
      <c r="Y27" s="1"/>
    </row>
    <row r="28" spans="1:25">
      <c r="A28" s="1"/>
      <c r="B28" s="8"/>
      <c r="C28" s="8"/>
      <c r="D28" s="8"/>
      <c r="E28" s="8"/>
      <c r="F28" s="8"/>
      <c r="G28" s="9">
        <f>H15</f>
        <v>3.6</v>
      </c>
      <c r="H28" s="8" t="s">
        <v>17</v>
      </c>
      <c r="I28" s="9">
        <f>IF(B3&lt;3,C27/(I27+I31)*2,0)</f>
        <v>0.65625</v>
      </c>
      <c r="J28" s="8"/>
      <c r="K28" s="8"/>
      <c r="L28" s="9">
        <f>G28</f>
        <v>3.6</v>
      </c>
      <c r="M28" s="8"/>
      <c r="N28" s="8"/>
      <c r="O28" s="9">
        <f>L28</f>
        <v>3.6</v>
      </c>
      <c r="P28" s="8" t="s">
        <v>18</v>
      </c>
      <c r="Q28" s="9">
        <f>IF(B8&lt;3,C27/(Q27+Q31)*2,0)</f>
        <v>0.65625</v>
      </c>
      <c r="R28" s="8"/>
      <c r="S28" s="1"/>
      <c r="T28" s="1"/>
      <c r="U28" s="1"/>
      <c r="V28" s="1"/>
      <c r="W28" s="1"/>
      <c r="X28" s="1"/>
      <c r="Y28" s="1"/>
    </row>
    <row r="29" spans="1:25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  <c r="V29" s="1"/>
      <c r="W29" s="1"/>
      <c r="X29" s="1"/>
      <c r="Y29" s="1"/>
    </row>
    <row r="30" spans="1:25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  <c r="V30" s="1"/>
      <c r="W30" s="1"/>
      <c r="X30" s="1"/>
      <c r="Y30" s="1"/>
    </row>
    <row r="31" spans="1:25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50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  <c r="V31" s="1"/>
      <c r="W31" s="1"/>
      <c r="X31" s="1"/>
      <c r="Y31" s="1"/>
    </row>
    <row r="32" spans="1:25">
      <c r="A32" s="1"/>
      <c r="B32" s="8"/>
      <c r="C32" s="8"/>
      <c r="D32" s="8"/>
      <c r="E32" s="9">
        <f>IF($B$18=1,H15,IF($B$18=2,K15,H15))</f>
        <v>3.6</v>
      </c>
      <c r="F32" s="8"/>
      <c r="G32" s="9">
        <f>E32</f>
        <v>3.6</v>
      </c>
      <c r="H32" s="16"/>
      <c r="I32" s="8"/>
      <c r="J32" s="8"/>
      <c r="K32" s="8"/>
      <c r="L32" s="8"/>
      <c r="M32" s="9">
        <f>G32</f>
        <v>3.6</v>
      </c>
      <c r="N32" s="8"/>
      <c r="O32" s="9">
        <f>M32</f>
        <v>3.6</v>
      </c>
      <c r="P32" s="8"/>
      <c r="Q32" s="8"/>
      <c r="R32" s="8"/>
      <c r="S32" s="1"/>
      <c r="T32" s="1"/>
      <c r="U32" s="1"/>
      <c r="V32" s="1"/>
      <c r="W32" s="1"/>
      <c r="X32" s="1"/>
      <c r="Y32" s="1"/>
    </row>
    <row r="33" spans="1:25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  <c r="W33" s="1"/>
      <c r="X33" s="1"/>
      <c r="Y33" s="1"/>
    </row>
    <row r="34" spans="1: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  <c r="W36" s="1"/>
      <c r="X36" s="1"/>
      <c r="Y36" s="1"/>
    </row>
    <row r="37" spans="1:25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</sheetData>
  <conditionalFormatting sqref="F14">
    <cfRule type="expression" dxfId="29" priority="10" stopIfTrue="1">
      <formula>"$F$12=2"</formula>
    </cfRule>
  </conditionalFormatting>
  <conditionalFormatting sqref="K13">
    <cfRule type="expression" dxfId="28" priority="9" stopIfTrue="1">
      <formula>B18&lt;&gt;2</formula>
    </cfRule>
  </conditionalFormatting>
  <conditionalFormatting sqref="K14">
    <cfRule type="expression" dxfId="27" priority="8" stopIfTrue="1">
      <formula>B18&lt;&gt;2</formula>
    </cfRule>
  </conditionalFormatting>
  <conditionalFormatting sqref="K15 K20">
    <cfRule type="expression" dxfId="26" priority="7" stopIfTrue="1">
      <formula>$B$18&lt;&gt;2</formula>
    </cfRule>
  </conditionalFormatting>
  <conditionalFormatting sqref="K19:K20">
    <cfRule type="expression" dxfId="25" priority="4" stopIfTrue="1">
      <formula>$B$13=1</formula>
    </cfRule>
    <cfRule type="expression" dxfId="24" priority="5" stopIfTrue="1">
      <formula>$B$12=1</formula>
    </cfRule>
    <cfRule type="expression" dxfId="23" priority="6" stopIfTrue="1">
      <formula>$B$18&lt;&gt;2</formula>
    </cfRule>
  </conditionalFormatting>
  <conditionalFormatting sqref="J18 H19:H20 K19:K20">
    <cfRule type="expression" dxfId="22" priority="3" stopIfTrue="1">
      <formula>$B$13=1</formula>
    </cfRule>
  </conditionalFormatting>
  <conditionalFormatting sqref="G18 J18 G19:H21 I19:I20 J19:K21 L19:L20">
    <cfRule type="expression" dxfId="21" priority="2">
      <formula>$B$8&gt;2</formula>
    </cfRule>
  </conditionalFormatting>
  <conditionalFormatting sqref="G12 J12 G13:L15">
    <cfRule type="expression" dxfId="20" priority="1">
      <formula>$B$3&gt;2</formula>
    </cfRule>
  </conditionalFormatting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Z46"/>
  <sheetViews>
    <sheetView workbookViewId="0">
      <selection activeCell="H16" sqref="H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0.12062578591415271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2.1916064954831178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0.49999999999999994</v>
      </c>
      <c r="M7" s="20" t="s">
        <v>22</v>
      </c>
      <c r="P7" s="18" t="s">
        <v>32</v>
      </c>
    </row>
    <row r="8" spans="2:16">
      <c r="B8" s="29">
        <v>2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70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4.5999999999999996</v>
      </c>
      <c r="I15" s="1" t="s">
        <v>4</v>
      </c>
      <c r="J15" s="1" t="str">
        <f>IF($B$18=2,G15,"")</f>
        <v/>
      </c>
      <c r="K15" s="27">
        <v>2.5499999999999998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6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6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6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6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6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70</v>
      </c>
      <c r="H26" s="8" t="s">
        <v>9</v>
      </c>
      <c r="I26" s="8">
        <f>G26*G27^3/12</f>
        <v>62113.333333333336</v>
      </c>
      <c r="J26" s="16" t="s">
        <v>8</v>
      </c>
      <c r="K26" s="8"/>
      <c r="L26" s="8">
        <f>IF($B$13=1,H13,H19)</f>
        <v>70</v>
      </c>
      <c r="M26" s="8"/>
      <c r="N26" s="8" t="s">
        <v>41</v>
      </c>
      <c r="O26" s="8">
        <f>IF(B8=1,L26*2,L26)</f>
        <v>70</v>
      </c>
      <c r="P26" s="8" t="s">
        <v>10</v>
      </c>
      <c r="Q26" s="8">
        <f>O26*O27^3/12</f>
        <v>62113.333333333336</v>
      </c>
      <c r="R26" s="16" t="s">
        <v>8</v>
      </c>
      <c r="S26" s="1"/>
      <c r="T26" s="1"/>
      <c r="U26" s="1"/>
      <c r="V26" s="1"/>
      <c r="W26" s="1"/>
      <c r="X26" s="1"/>
      <c r="Y26" s="1"/>
      <c r="Z26" s="1"/>
    </row>
    <row r="27" spans="1:26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22</v>
      </c>
      <c r="H27" s="8" t="s">
        <v>14</v>
      </c>
      <c r="I27" s="17">
        <f>$C$21*I26/G28/100</f>
        <v>4253413.0434782617</v>
      </c>
      <c r="J27" s="16" t="s">
        <v>16</v>
      </c>
      <c r="K27" s="8"/>
      <c r="L27" s="8">
        <f>IF($B$13=1,H14,H20)</f>
        <v>22</v>
      </c>
      <c r="M27" s="8"/>
      <c r="N27" s="8"/>
      <c r="O27" s="8">
        <f>L27</f>
        <v>22</v>
      </c>
      <c r="P27" s="8" t="s">
        <v>15</v>
      </c>
      <c r="Q27" s="17">
        <f>$C$21*Q26/O28/100</f>
        <v>4253413.0434782617</v>
      </c>
      <c r="R27" s="16" t="s">
        <v>16</v>
      </c>
      <c r="S27" s="1"/>
      <c r="T27" s="1"/>
      <c r="U27" s="1"/>
      <c r="V27" s="1"/>
      <c r="W27" s="1"/>
      <c r="X27" s="1"/>
      <c r="Y27" s="1"/>
      <c r="Z27" s="1"/>
    </row>
    <row r="28" spans="1:26">
      <c r="A28" s="1"/>
      <c r="B28" s="8"/>
      <c r="C28" s="8"/>
      <c r="D28" s="8"/>
      <c r="E28" s="8"/>
      <c r="F28" s="8"/>
      <c r="G28" s="9">
        <f>H15</f>
        <v>4.5999999999999996</v>
      </c>
      <c r="H28" s="8" t="s">
        <v>17</v>
      </c>
      <c r="I28" s="9">
        <f>IF(B3&lt;3,C27/(I27+I31)*2,0)</f>
        <v>7.2901014274981204</v>
      </c>
      <c r="J28" s="8"/>
      <c r="K28" s="8"/>
      <c r="L28" s="9">
        <f>G28</f>
        <v>4.5999999999999996</v>
      </c>
      <c r="M28" s="8"/>
      <c r="N28" s="8"/>
      <c r="O28" s="9">
        <f>L28</f>
        <v>4.5999999999999996</v>
      </c>
      <c r="P28" s="8" t="s">
        <v>18</v>
      </c>
      <c r="Q28" s="9">
        <f>IF(B8&lt;3,C27/(Q27+Q31)*2,0)</f>
        <v>7.2901014274981204</v>
      </c>
      <c r="R28" s="8"/>
      <c r="S28" s="1"/>
      <c r="T28" s="1"/>
      <c r="U28" s="1"/>
      <c r="V28" s="1"/>
      <c r="W28" s="1"/>
      <c r="X28" s="1"/>
      <c r="Y28" s="1"/>
      <c r="Z28" s="1"/>
    </row>
    <row r="29" spans="1:26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  <c r="V29" s="1"/>
      <c r="W29" s="1"/>
      <c r="X29" s="1"/>
      <c r="Y29" s="1"/>
      <c r="Z29" s="1"/>
    </row>
    <row r="30" spans="1:26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  <c r="V30" s="1"/>
      <c r="W30" s="1"/>
      <c r="X30" s="1"/>
      <c r="Y30" s="1"/>
      <c r="Z30" s="1"/>
    </row>
    <row r="31" spans="1:26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50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  <c r="V31" s="1"/>
      <c r="W31" s="1"/>
      <c r="X31" s="1"/>
      <c r="Y31" s="1"/>
      <c r="Z31" s="1"/>
    </row>
    <row r="32" spans="1:26">
      <c r="A32" s="1"/>
      <c r="B32" s="8"/>
      <c r="C32" s="8"/>
      <c r="D32" s="8"/>
      <c r="E32" s="9">
        <f>IF($B$18=1,H15,IF($B$18=2,K15,H15))</f>
        <v>4.5999999999999996</v>
      </c>
      <c r="F32" s="8"/>
      <c r="G32" s="9">
        <f>E32</f>
        <v>4.5999999999999996</v>
      </c>
      <c r="H32" s="16"/>
      <c r="I32" s="8"/>
      <c r="J32" s="8"/>
      <c r="K32" s="8"/>
      <c r="L32" s="8"/>
      <c r="M32" s="9">
        <f>G32</f>
        <v>4.5999999999999996</v>
      </c>
      <c r="N32" s="8"/>
      <c r="O32" s="9">
        <f>M32</f>
        <v>4.5999999999999996</v>
      </c>
      <c r="P32" s="8"/>
      <c r="Q32" s="8"/>
      <c r="R32" s="8"/>
      <c r="S32" s="1"/>
      <c r="T32" s="1"/>
      <c r="U32" s="1"/>
      <c r="V32" s="1"/>
      <c r="W32" s="1"/>
      <c r="X32" s="1"/>
      <c r="Y32" s="1"/>
      <c r="Z32" s="1"/>
    </row>
    <row r="33" spans="1:26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</sheetData>
  <conditionalFormatting sqref="F14">
    <cfRule type="expression" dxfId="19" priority="10" stopIfTrue="1">
      <formula>"$F$12=2"</formula>
    </cfRule>
  </conditionalFormatting>
  <conditionalFormatting sqref="K13">
    <cfRule type="expression" dxfId="18" priority="9" stopIfTrue="1">
      <formula>B18&lt;&gt;2</formula>
    </cfRule>
  </conditionalFormatting>
  <conditionalFormatting sqref="K14">
    <cfRule type="expression" dxfId="17" priority="8" stopIfTrue="1">
      <formula>B18&lt;&gt;2</formula>
    </cfRule>
  </conditionalFormatting>
  <conditionalFormatting sqref="K15 K20">
    <cfRule type="expression" dxfId="16" priority="7" stopIfTrue="1">
      <formula>$B$18&lt;&gt;2</formula>
    </cfRule>
  </conditionalFormatting>
  <conditionalFormatting sqref="K19:K20">
    <cfRule type="expression" dxfId="15" priority="4" stopIfTrue="1">
      <formula>$B$13=1</formula>
    </cfRule>
    <cfRule type="expression" dxfId="14" priority="5" stopIfTrue="1">
      <formula>$B$12=1</formula>
    </cfRule>
    <cfRule type="expression" dxfId="13" priority="6" stopIfTrue="1">
      <formula>$B$18&lt;&gt;2</formula>
    </cfRule>
  </conditionalFormatting>
  <conditionalFormatting sqref="J18 H19:H20 K19:K20">
    <cfRule type="expression" dxfId="12" priority="3" stopIfTrue="1">
      <formula>$B$13=1</formula>
    </cfRule>
  </conditionalFormatting>
  <conditionalFormatting sqref="G18 J18 G19:H21 I19:I20 J19:K21 L19:L20">
    <cfRule type="expression" dxfId="11" priority="2">
      <formula>$B$8&gt;2</formula>
    </cfRule>
  </conditionalFormatting>
  <conditionalFormatting sqref="G12 J12 G13:L15">
    <cfRule type="expression" dxfId="10" priority="1">
      <formula>$B$3&gt;2</formula>
    </cfRule>
  </conditionalFormatting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W46"/>
  <sheetViews>
    <sheetView tabSelected="1" workbookViewId="0">
      <selection activeCell="H16" sqref="H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0.10729355336841605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1.9493779601405787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0.49999999999999994</v>
      </c>
      <c r="M7" s="20" t="s">
        <v>22</v>
      </c>
      <c r="P7" s="18" t="s">
        <v>32</v>
      </c>
    </row>
    <row r="8" spans="2:16">
      <c r="B8" s="29">
        <v>2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70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5.25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3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3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3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3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3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70</v>
      </c>
      <c r="H26" s="8" t="s">
        <v>9</v>
      </c>
      <c r="I26" s="8">
        <f>G26*G27^3/12</f>
        <v>62113.333333333336</v>
      </c>
      <c r="J26" s="16" t="s">
        <v>8</v>
      </c>
      <c r="K26" s="8"/>
      <c r="L26" s="8">
        <f>IF($B$13=1,H13,H19)</f>
        <v>70</v>
      </c>
      <c r="M26" s="8"/>
      <c r="N26" s="8" t="s">
        <v>41</v>
      </c>
      <c r="O26" s="8">
        <f>IF(B8=1,L26*2,L26)</f>
        <v>70</v>
      </c>
      <c r="P26" s="8" t="s">
        <v>10</v>
      </c>
      <c r="Q26" s="8">
        <f>O26*O27^3/12</f>
        <v>62113.333333333336</v>
      </c>
      <c r="R26" s="16" t="s">
        <v>8</v>
      </c>
      <c r="S26" s="1"/>
      <c r="T26" s="1"/>
      <c r="U26" s="1"/>
      <c r="V26" s="1"/>
      <c r="W26" s="1"/>
    </row>
    <row r="27" spans="1:23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22</v>
      </c>
      <c r="H27" s="8" t="s">
        <v>14</v>
      </c>
      <c r="I27" s="17">
        <f>$C$21*I26/G28/100</f>
        <v>3726800</v>
      </c>
      <c r="J27" s="16" t="s">
        <v>16</v>
      </c>
      <c r="K27" s="8"/>
      <c r="L27" s="8">
        <f>IF($B$13=1,H14,H20)</f>
        <v>22</v>
      </c>
      <c r="M27" s="8"/>
      <c r="N27" s="8"/>
      <c r="O27" s="8">
        <f>L27</f>
        <v>22</v>
      </c>
      <c r="P27" s="8" t="s">
        <v>15</v>
      </c>
      <c r="Q27" s="17">
        <f>$C$21*Q26/O28/100</f>
        <v>3726800</v>
      </c>
      <c r="R27" s="16" t="s">
        <v>16</v>
      </c>
      <c r="S27" s="1"/>
      <c r="T27" s="1"/>
      <c r="U27" s="1"/>
      <c r="V27" s="1"/>
      <c r="W27" s="1"/>
    </row>
    <row r="28" spans="1:23">
      <c r="A28" s="1"/>
      <c r="B28" s="8"/>
      <c r="C28" s="8"/>
      <c r="D28" s="8"/>
      <c r="E28" s="8"/>
      <c r="F28" s="8"/>
      <c r="G28" s="9">
        <f>H15</f>
        <v>5.25</v>
      </c>
      <c r="H28" s="8" t="s">
        <v>17</v>
      </c>
      <c r="I28" s="9">
        <f>IF(B3&lt;3,C27/(I27+I31)*2,0)</f>
        <v>8.3202244552967688</v>
      </c>
      <c r="J28" s="8"/>
      <c r="K28" s="8"/>
      <c r="L28" s="9">
        <f>G28</f>
        <v>5.25</v>
      </c>
      <c r="M28" s="8"/>
      <c r="N28" s="8"/>
      <c r="O28" s="9">
        <f>L28</f>
        <v>5.25</v>
      </c>
      <c r="P28" s="8" t="s">
        <v>18</v>
      </c>
      <c r="Q28" s="9">
        <f>IF(B8&lt;3,C27/(Q27+Q31)*2,0)</f>
        <v>8.3202244552967688</v>
      </c>
      <c r="R28" s="8"/>
      <c r="S28" s="1"/>
      <c r="T28" s="1"/>
      <c r="U28" s="1"/>
      <c r="V28" s="1"/>
      <c r="W28" s="1"/>
    </row>
    <row r="29" spans="1:23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  <c r="V29" s="1"/>
      <c r="W29" s="1"/>
    </row>
    <row r="30" spans="1:23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  <c r="V30" s="1"/>
      <c r="W30" s="1"/>
    </row>
    <row r="31" spans="1:23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  <c r="V31" s="1"/>
      <c r="W31" s="1"/>
    </row>
    <row r="32" spans="1:23">
      <c r="A32" s="1"/>
      <c r="B32" s="8"/>
      <c r="C32" s="8"/>
      <c r="D32" s="8"/>
      <c r="E32" s="9">
        <f>IF($B$18=1,H15,IF($B$18=2,K15,H15))</f>
        <v>5.25</v>
      </c>
      <c r="F32" s="8"/>
      <c r="G32" s="9">
        <f>E32</f>
        <v>5.25</v>
      </c>
      <c r="H32" s="16"/>
      <c r="I32" s="8"/>
      <c r="J32" s="8"/>
      <c r="K32" s="8"/>
      <c r="L32" s="8"/>
      <c r="M32" s="9">
        <f>G32</f>
        <v>5.25</v>
      </c>
      <c r="N32" s="8"/>
      <c r="O32" s="9">
        <f>M32</f>
        <v>5.25</v>
      </c>
      <c r="P32" s="8"/>
      <c r="Q32" s="8"/>
      <c r="R32" s="8"/>
      <c r="S32" s="1"/>
      <c r="T32" s="1"/>
      <c r="U32" s="1"/>
      <c r="V32" s="1"/>
      <c r="W32" s="1"/>
    </row>
    <row r="33" spans="1:23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  <c r="W33" s="1"/>
    </row>
    <row r="34" spans="1:2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  <c r="W36" s="1"/>
    </row>
    <row r="37" spans="1:23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</sheetData>
  <conditionalFormatting sqref="F14">
    <cfRule type="expression" dxfId="9" priority="10" stopIfTrue="1">
      <formula>"$F$12=2"</formula>
    </cfRule>
  </conditionalFormatting>
  <conditionalFormatting sqref="K13">
    <cfRule type="expression" dxfId="8" priority="9" stopIfTrue="1">
      <formula>B18&lt;&gt;2</formula>
    </cfRule>
  </conditionalFormatting>
  <conditionalFormatting sqref="K14">
    <cfRule type="expression" dxfId="7" priority="8" stopIfTrue="1">
      <formula>B18&lt;&gt;2</formula>
    </cfRule>
  </conditionalFormatting>
  <conditionalFormatting sqref="K15 K20">
    <cfRule type="expression" dxfId="6" priority="7" stopIfTrue="1">
      <formula>$B$18&lt;&gt;2</formula>
    </cfRule>
  </conditionalFormatting>
  <conditionalFormatting sqref="K19:K20">
    <cfRule type="expression" dxfId="5" priority="4" stopIfTrue="1">
      <formula>$B$13=1</formula>
    </cfRule>
    <cfRule type="expression" dxfId="4" priority="5" stopIfTrue="1">
      <formula>$B$12=1</formula>
    </cfRule>
    <cfRule type="expression" dxfId="3" priority="6" stopIfTrue="1">
      <formula>$B$18&lt;&gt;2</formula>
    </cfRule>
  </conditionalFormatting>
  <conditionalFormatting sqref="J18 H19:H20 K19:K20">
    <cfRule type="expression" dxfId="2" priority="3" stopIfTrue="1">
      <formula>$B$13=1</formula>
    </cfRule>
  </conditionalFormatting>
  <conditionalFormatting sqref="G18 J18 G19:H21 I19:I20 J19:K21 L19:L20">
    <cfRule type="expression" dxfId="1" priority="2">
      <formula>$B$8&gt;2</formula>
    </cfRule>
  </conditionalFormatting>
  <conditionalFormatting sqref="G12 J12 G13:L15">
    <cfRule type="expression" dxfId="0" priority="1">
      <formula>$B$3&gt;2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Rigidezza_P12</vt:lpstr>
      <vt:lpstr>Rigidezza_1_4_9_17_25</vt:lpstr>
      <vt:lpstr>Rigidezza_P11_19</vt:lpstr>
      <vt:lpstr>Rigidezza_2_10-18-26</vt:lpstr>
      <vt:lpstr>Rigidezza_20</vt:lpstr>
      <vt:lpstr>Rigidezza_3</vt:lpstr>
      <vt:lpstr>Rigidezza_27</vt:lpstr>
    </vt:vector>
  </TitlesOfParts>
  <Company>DICA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Mariagrazia</cp:lastModifiedBy>
  <dcterms:created xsi:type="dcterms:W3CDTF">2013-01-02T09:55:43Z</dcterms:created>
  <dcterms:modified xsi:type="dcterms:W3CDTF">2016-12-09T17:12:15Z</dcterms:modified>
</cp:coreProperties>
</file>